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310" yWindow="645" windowWidth="15570" windowHeight="11340" tabRatio="685"/>
  </bookViews>
  <sheets>
    <sheet name="Свод для РУО в дек" sheetId="12" r:id="rId1"/>
  </sheets>
  <definedNames>
    <definedName name="_xlnm.Print_Area" localSheetId="0">'Свод для РУО в дек'!$A$1:$T$48</definedName>
  </definedNames>
  <calcPr calcId="124519"/>
  <customWorkbookViews>
    <customWorkbookView name="Пользователь - Личное представление" guid="{FBC72A18-C6B7-4CBB-A894-FF98EA3464FD}" mergeInterval="0" personalView="1" maximized="1" xWindow="1" yWindow="1" windowWidth="1920" windowHeight="850" tabRatio="685" activeSheetId="1"/>
    <customWorkbookView name="123 - Личное представление" guid="{35EE058C-7AC9-444D-9DA2-8EABBB2A9E84}" mergeInterval="0" personalView="1" maximized="1" windowWidth="1916" windowHeight="855" activeSheetId="13"/>
    <customWorkbookView name="Admin - Личное представление" guid="{1D0A95DB-34AC-49DF-90BC-14CB6C9A3ECB}" mergeInterval="0" personalView="1" maximized="1" windowWidth="1148" windowHeight="694" tabRatio="685" activeSheetId="14"/>
    <customWorkbookView name="Наташа - Личное представление" guid="{72C801D2-DC4B-4DF0-8F12-BD9CE59A091F}" mergeInterval="0" personalView="1" maximized="1" windowWidth="1676" windowHeight="880" activeSheetId="9"/>
    <customWorkbookView name="user - Личное представление" guid="{7F0D5521-B082-4E62-B3CC-27FB42A1B63A}" mergeInterval="0" personalView="1" maximized="1" windowWidth="1258" windowHeight="739" tabRatio="519" activeSheetId="2"/>
    <customWorkbookView name="Пользователь Windows - Личное представление" guid="{83619448-F353-430B-8574-AFB22021C119}" mergeInterval="0" personalView="1" maximized="1" xWindow="1" yWindow="1" windowWidth="1280" windowHeight="794" tabRatio="685" activeSheetId="7"/>
  </customWorkbookViews>
</workbook>
</file>

<file path=xl/calcChain.xml><?xml version="1.0" encoding="utf-8"?>
<calcChain xmlns="http://schemas.openxmlformats.org/spreadsheetml/2006/main">
  <c r="G46" i="12"/>
  <c r="G45"/>
  <c r="H45" s="1"/>
  <c r="G44"/>
  <c r="G43"/>
  <c r="H43" s="1"/>
  <c r="G42"/>
  <c r="H42" s="1"/>
  <c r="C42" s="1"/>
  <c r="D42" s="1"/>
  <c r="T20"/>
  <c r="S22"/>
  <c r="T22" s="1"/>
  <c r="T21"/>
  <c r="T23"/>
  <c r="T24"/>
  <c r="T25"/>
  <c r="T26"/>
  <c r="T27"/>
  <c r="T28"/>
  <c r="T12"/>
  <c r="T13"/>
  <c r="T14"/>
  <c r="T15"/>
  <c r="T16"/>
  <c r="T17"/>
  <c r="T18"/>
  <c r="T19"/>
  <c r="T8"/>
  <c r="T9"/>
  <c r="T10"/>
  <c r="T11"/>
  <c r="T7"/>
  <c r="C12"/>
  <c r="C29" s="1"/>
  <c r="C22"/>
  <c r="S29"/>
  <c r="S30" s="1"/>
  <c r="R29"/>
  <c r="Q29"/>
  <c r="P29"/>
  <c r="O29"/>
  <c r="N29"/>
  <c r="M29"/>
  <c r="L29"/>
  <c r="K29"/>
  <c r="J29"/>
  <c r="I29"/>
  <c r="H29"/>
  <c r="G29"/>
  <c r="F29"/>
  <c r="E29"/>
  <c r="D29"/>
  <c r="F35"/>
  <c r="F37" s="1"/>
  <c r="T35" l="1"/>
  <c r="T34"/>
  <c r="C43"/>
  <c r="D43" s="1"/>
  <c r="C45"/>
  <c r="D45" s="1"/>
  <c r="H44"/>
  <c r="F42"/>
  <c r="I42" s="1"/>
  <c r="H46"/>
  <c r="T29"/>
  <c r="T30" s="1"/>
  <c r="I30"/>
  <c r="C30"/>
  <c r="D46" l="1"/>
  <c r="C46"/>
  <c r="C44"/>
  <c r="D44" s="1"/>
  <c r="F45"/>
  <c r="I45" s="1"/>
  <c r="F43"/>
  <c r="I43" s="1"/>
  <c r="F38"/>
  <c r="T31"/>
  <c r="F46" l="1"/>
  <c r="I46" s="1"/>
  <c r="F44"/>
  <c r="I44" s="1"/>
</calcChain>
</file>

<file path=xl/sharedStrings.xml><?xml version="1.0" encoding="utf-8"?>
<sst xmlns="http://schemas.openxmlformats.org/spreadsheetml/2006/main" count="60" uniqueCount="60">
  <si>
    <t>№</t>
  </si>
  <si>
    <t>Учреждение</t>
  </si>
  <si>
    <t>Медосмотр</t>
  </si>
  <si>
    <t xml:space="preserve">Дератизация и дезинсекция </t>
  </si>
  <si>
    <t>Техническое обслуживание пожарной сигнализации</t>
  </si>
  <si>
    <t>МБДОУ Абалаковский д/с № 1</t>
  </si>
  <si>
    <t>МБДОУ Верхнепашинский д/с № 8</t>
  </si>
  <si>
    <t>МБДОУ Высокогорский д/с № 2</t>
  </si>
  <si>
    <t>МБДОУ Новокаргинский д/с № 20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</si>
  <si>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</si>
  <si>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</si>
  <si>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</si>
  <si>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</si>
  <si>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ИТОГО</t>
  </si>
  <si>
    <t>Огнетушители</t>
  </si>
  <si>
    <t>ВСЕГО</t>
  </si>
  <si>
    <t>Коммунальные услуги</t>
  </si>
  <si>
    <t>Заработная плата и начисления на выплаты по оплате труда</t>
  </si>
  <si>
    <t>МБОУ Абалаковская СОШ № 1</t>
  </si>
  <si>
    <t>МБОУ Высокогорская СОШ № 7</t>
  </si>
  <si>
    <t>МБОУ Епишинская ООШ № 6</t>
  </si>
  <si>
    <t>МБОУ Майская СОШ№ 15</t>
  </si>
  <si>
    <t>МБОУ Погодаевская СОШ № 18</t>
  </si>
  <si>
    <t>МБОУ Подгорновская СОШ № 17</t>
  </si>
  <si>
    <t>МБОУ Потаповская СОШ № 8</t>
  </si>
  <si>
    <t>МБОУ Усть - Кемская СОШ № 10</t>
  </si>
  <si>
    <t>МБОУ Усть-Питская ООШ № 19</t>
  </si>
  <si>
    <t>МБОУ Шапкинская СОШ № 11</t>
  </si>
  <si>
    <t>Продукты питания</t>
  </si>
  <si>
    <t>Командировочные расходы на прохождение медосмотра</t>
  </si>
  <si>
    <t xml:space="preserve">Измерение сопротивления </t>
  </si>
  <si>
    <t>Всего выделенно</t>
  </si>
  <si>
    <t>в т.ч.:</t>
  </si>
  <si>
    <t>зарплата</t>
  </si>
  <si>
    <t>коммунальные</t>
  </si>
  <si>
    <t>остаток на прочие затраты</t>
  </si>
  <si>
    <t>Необходимо согласно проекта бюджета</t>
  </si>
  <si>
    <t>Услуги почты за перечисление з/пл</t>
  </si>
  <si>
    <t>Проезд к месту отдыха и обратно (льготный проезд) (КОСГУ 214)</t>
  </si>
  <si>
    <t>Отпуск по уходу за ребенком с 1,5 до 3 лет (КОСГУ 260)</t>
  </si>
  <si>
    <t>Приобретение рециркулятора, бесконтактный термометр</t>
  </si>
  <si>
    <t xml:space="preserve">Техобслуживание дублирующего сигнала на пульт пожарной охраны </t>
  </si>
  <si>
    <t>питание  с 3,6%</t>
  </si>
  <si>
    <t>МБОУ Кривлякская СОШ №3</t>
  </si>
  <si>
    <t>МБОУ Новоназимовская СОШ № 4</t>
  </si>
  <si>
    <t xml:space="preserve">МБОУ Озерновская СОШ № 47 </t>
  </si>
  <si>
    <t>Обучение</t>
  </si>
  <si>
    <t xml:space="preserve">Хозяйственные товары, дезинфицирующие, средства защиты, мягкий инвентарь, посуда, подготовка к новому учебному году. </t>
  </si>
  <si>
    <t>Рекомендуемое распределение по местному бюджету на 2021 год по МБДОУ и ДГ для обеспечения образовательного процесса</t>
  </si>
  <si>
    <t>СОГЛАСОВАНО:</t>
  </si>
  <si>
    <t>Е.К. Бурбукина</t>
  </si>
  <si>
    <t>МБОУ Новогородокская ООШ №16</t>
  </si>
  <si>
    <t>мои</t>
  </si>
  <si>
    <t>все</t>
  </si>
  <si>
    <t xml:space="preserve">Абалаково </t>
  </si>
  <si>
    <t>всего</t>
  </si>
  <si>
    <t>Высокорск</t>
  </si>
  <si>
    <t>новокаргино</t>
  </si>
  <si>
    <t>озерное</t>
  </si>
  <si>
    <t>ярцево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</si>
</sst>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/>
    <xf numFmtId="0" fontId="4" fillId="0" borderId="4" xfId="0" applyFont="1" applyBorder="1"/>
    <xf numFmtId="4" fontId="4" fillId="0" borderId="0" xfId="0" applyNumberFormat="1" applyFont="1"/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4" fontId="4" fillId="0" borderId="0" xfId="0" applyNumberFormat="1" applyFont="1" applyAlignment="1"/>
    <xf numFmtId="0" fontId="4" fillId="0" borderId="0" xfId="0" applyFont="1" applyAlignment="1"/>
    <xf numFmtId="49" fontId="4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tabSelected="1" showRuler="0" view="pageBreakPreview" zoomScale="77" zoomScaleSheetLayoutView="77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G68" sqref="G68"/>
    </sheetView>
  </sheetViews>
  <sheetFormatPr defaultRowHeight="15"/>
  <cols>
    <col min="1" max="1" width="3.42578125" style="15" customWidth="1"/>
    <col min="2" max="2" width="33.85546875" style="15" customWidth="1"/>
    <col min="3" max="3" width="15.28515625" style="15" customWidth="1"/>
    <col min="4" max="4" width="13.140625" style="15" customWidth="1"/>
    <col min="5" max="5" width="11.28515625" style="15" customWidth="1"/>
    <col min="6" max="6" width="13.140625" style="15" customWidth="1"/>
    <col min="7" max="7" width="14.140625" style="15" customWidth="1"/>
    <col min="8" max="8" width="14.5703125" style="15" customWidth="1"/>
    <col min="9" max="9" width="15.85546875" style="15" customWidth="1"/>
    <col min="10" max="10" width="12.85546875" style="15" customWidth="1"/>
    <col min="11" max="11" width="13.140625" style="15" customWidth="1"/>
    <col min="12" max="12" width="12.28515625" style="15" customWidth="1"/>
    <col min="13" max="13" width="11.5703125" style="15" customWidth="1"/>
    <col min="14" max="14" width="11.28515625" style="35" customWidth="1"/>
    <col min="15" max="15" width="11.28515625" style="15" customWidth="1"/>
    <col min="16" max="17" width="10.140625" style="15" customWidth="1"/>
    <col min="18" max="18" width="15.5703125" style="15" customWidth="1"/>
    <col min="19" max="19" width="14.28515625" style="44" customWidth="1"/>
    <col min="20" max="20" width="22.140625" style="15" customWidth="1"/>
    <col min="21" max="16384" width="9.140625" style="15"/>
  </cols>
  <sheetData>
    <row r="1" spans="1:20">
      <c r="B1" s="40" t="s">
        <v>49</v>
      </c>
    </row>
    <row r="2" spans="1:20">
      <c r="B2" s="41"/>
      <c r="C2" s="15" t="s">
        <v>50</v>
      </c>
    </row>
    <row r="3" spans="1:20" s="18" customFormat="1" ht="75.75" customHeight="1">
      <c r="A3" s="19"/>
      <c r="B3" s="53" t="s">
        <v>48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6"/>
      <c r="S3" s="45"/>
    </row>
    <row r="4" spans="1:20" ht="15" customHeight="1">
      <c r="A4" s="4"/>
      <c r="B4" s="4"/>
      <c r="C4" s="3">
        <v>211.21299999999999</v>
      </c>
      <c r="D4" s="54">
        <v>212</v>
      </c>
      <c r="E4" s="55"/>
      <c r="F4" s="55"/>
      <c r="G4" s="56"/>
      <c r="H4" s="3">
        <v>221</v>
      </c>
      <c r="I4" s="3">
        <v>223</v>
      </c>
      <c r="J4" s="54">
        <v>225</v>
      </c>
      <c r="K4" s="55"/>
      <c r="L4" s="55"/>
      <c r="M4" s="55"/>
      <c r="N4" s="67">
        <v>226</v>
      </c>
      <c r="O4" s="65"/>
      <c r="P4" s="65">
        <v>310</v>
      </c>
      <c r="Q4" s="66"/>
      <c r="R4" s="63"/>
      <c r="S4" s="63"/>
      <c r="T4" s="8"/>
    </row>
    <row r="5" spans="1:20" s="2" customFormat="1" ht="118.5" customHeight="1">
      <c r="A5" s="5" t="s">
        <v>0</v>
      </c>
      <c r="B5" s="1" t="s">
        <v>1</v>
      </c>
      <c r="C5" s="6" t="s">
        <v>17</v>
      </c>
      <c r="D5" s="21" t="s">
        <v>38</v>
      </c>
      <c r="E5" s="21">
        <v>0</v>
      </c>
      <c r="F5" s="21" t="s">
        <v>29</v>
      </c>
      <c r="G5" s="21" t="s">
        <v>39</v>
      </c>
      <c r="H5" s="21" t="s">
        <v>37</v>
      </c>
      <c r="I5" s="21" t="s">
        <v>16</v>
      </c>
      <c r="J5" s="22" t="s">
        <v>30</v>
      </c>
      <c r="K5" s="22" t="s">
        <v>41</v>
      </c>
      <c r="L5" s="22" t="s">
        <v>3</v>
      </c>
      <c r="M5" s="22" t="s">
        <v>4</v>
      </c>
      <c r="N5" s="22" t="s">
        <v>46</v>
      </c>
      <c r="O5" s="22" t="s">
        <v>2</v>
      </c>
      <c r="P5" s="24" t="s">
        <v>14</v>
      </c>
      <c r="Q5" s="24" t="s">
        <v>40</v>
      </c>
      <c r="R5" s="24" t="s">
        <v>47</v>
      </c>
      <c r="S5" s="24" t="s">
        <v>28</v>
      </c>
      <c r="T5" s="25" t="s">
        <v>15</v>
      </c>
    </row>
    <row r="6" spans="1:20" s="17" customFormat="1" ht="11.25">
      <c r="A6" s="16">
        <v>1</v>
      </c>
      <c r="B6" s="16">
        <v>2</v>
      </c>
      <c r="C6" s="16">
        <v>3</v>
      </c>
      <c r="D6" s="16">
        <v>4</v>
      </c>
      <c r="E6" s="16"/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11</v>
      </c>
      <c r="L6" s="16">
        <v>12</v>
      </c>
      <c r="M6" s="16">
        <v>13</v>
      </c>
      <c r="N6" s="37">
        <v>17</v>
      </c>
      <c r="O6" s="16">
        <v>23</v>
      </c>
      <c r="P6" s="16">
        <v>28</v>
      </c>
      <c r="Q6" s="16"/>
      <c r="R6" s="16">
        <v>33</v>
      </c>
      <c r="S6" s="16">
        <v>36</v>
      </c>
      <c r="T6" s="16">
        <v>37</v>
      </c>
    </row>
    <row r="7" spans="1:20" ht="15.75" hidden="1">
      <c r="A7" s="8">
        <v>1</v>
      </c>
      <c r="B7" s="9" t="s">
        <v>5</v>
      </c>
      <c r="C7" s="43">
        <v>3233954.26</v>
      </c>
      <c r="D7" s="11">
        <v>20000</v>
      </c>
      <c r="E7" s="11">
        <v>0</v>
      </c>
      <c r="F7" s="11">
        <v>0</v>
      </c>
      <c r="G7" s="11">
        <v>0</v>
      </c>
      <c r="H7" s="11">
        <v>0</v>
      </c>
      <c r="I7" s="43">
        <v>1670736.62</v>
      </c>
      <c r="J7" s="11">
        <v>12000</v>
      </c>
      <c r="K7" s="11">
        <v>36000</v>
      </c>
      <c r="L7" s="11">
        <v>10000</v>
      </c>
      <c r="M7" s="11">
        <v>13200</v>
      </c>
      <c r="N7" s="11">
        <v>7000</v>
      </c>
      <c r="O7" s="11">
        <v>29220</v>
      </c>
      <c r="P7" s="26">
        <v>0</v>
      </c>
      <c r="Q7" s="26">
        <v>0</v>
      </c>
      <c r="R7" s="26">
        <v>60000</v>
      </c>
      <c r="S7" s="32">
        <v>851057.81</v>
      </c>
      <c r="T7" s="23">
        <f>SUM(C7:S7)</f>
        <v>5943168.6899999995</v>
      </c>
    </row>
    <row r="8" spans="1:20" ht="15.75" hidden="1">
      <c r="A8" s="8">
        <v>3</v>
      </c>
      <c r="B8" s="9" t="s">
        <v>6</v>
      </c>
      <c r="C8" s="43">
        <v>6280284.5999999996</v>
      </c>
      <c r="D8" s="11">
        <v>20000</v>
      </c>
      <c r="E8" s="11">
        <v>0</v>
      </c>
      <c r="F8" s="11">
        <v>0</v>
      </c>
      <c r="G8" s="11">
        <v>0</v>
      </c>
      <c r="H8" s="11">
        <v>0</v>
      </c>
      <c r="I8" s="43">
        <v>3423471.54</v>
      </c>
      <c r="J8" s="11">
        <v>24000</v>
      </c>
      <c r="K8" s="11">
        <v>72000</v>
      </c>
      <c r="L8" s="11">
        <v>20000</v>
      </c>
      <c r="M8" s="11">
        <v>24000</v>
      </c>
      <c r="N8" s="11">
        <v>6000</v>
      </c>
      <c r="O8" s="11">
        <v>34135</v>
      </c>
      <c r="P8" s="26">
        <v>0</v>
      </c>
      <c r="Q8" s="26">
        <v>0</v>
      </c>
      <c r="R8" s="26">
        <v>105000</v>
      </c>
      <c r="S8" s="32">
        <v>1953574.92</v>
      </c>
      <c r="T8" s="23">
        <f t="shared" ref="T8:T28" si="0">SUM(C8:S8)</f>
        <v>11962466.060000001</v>
      </c>
    </row>
    <row r="9" spans="1:20" ht="15.75" hidden="1">
      <c r="A9" s="8">
        <v>4</v>
      </c>
      <c r="B9" s="9" t="s">
        <v>7</v>
      </c>
      <c r="C9" s="43">
        <v>2636969.04</v>
      </c>
      <c r="D9" s="11">
        <v>20000</v>
      </c>
      <c r="E9" s="11">
        <v>0</v>
      </c>
      <c r="F9" s="11">
        <v>0</v>
      </c>
      <c r="G9" s="11">
        <v>780</v>
      </c>
      <c r="H9" s="11">
        <v>0</v>
      </c>
      <c r="I9" s="43">
        <v>2290331.79</v>
      </c>
      <c r="J9" s="11">
        <v>5300</v>
      </c>
      <c r="K9" s="11">
        <v>72000</v>
      </c>
      <c r="L9" s="11">
        <v>15000</v>
      </c>
      <c r="M9" s="11">
        <v>12000</v>
      </c>
      <c r="N9" s="11">
        <v>15000</v>
      </c>
      <c r="O9" s="11">
        <v>23350</v>
      </c>
      <c r="P9" s="26">
        <v>0</v>
      </c>
      <c r="Q9" s="26">
        <v>0</v>
      </c>
      <c r="R9" s="26">
        <v>80000</v>
      </c>
      <c r="S9" s="32">
        <v>480535.96</v>
      </c>
      <c r="T9" s="23">
        <f t="shared" si="0"/>
        <v>5651266.79</v>
      </c>
    </row>
    <row r="10" spans="1:20" ht="15.75" hidden="1">
      <c r="A10" s="8">
        <v>6</v>
      </c>
      <c r="B10" s="9" t="s">
        <v>8</v>
      </c>
      <c r="C10" s="43">
        <v>4335818.43</v>
      </c>
      <c r="D10" s="11">
        <v>20000</v>
      </c>
      <c r="E10" s="11">
        <v>0</v>
      </c>
      <c r="F10" s="11">
        <v>0</v>
      </c>
      <c r="G10" s="11">
        <v>0</v>
      </c>
      <c r="H10" s="11">
        <v>0</v>
      </c>
      <c r="I10" s="43">
        <v>1335594.1599999999</v>
      </c>
      <c r="J10" s="11">
        <v>5300</v>
      </c>
      <c r="K10" s="11">
        <v>72000</v>
      </c>
      <c r="L10" s="11">
        <v>15000</v>
      </c>
      <c r="M10" s="11">
        <v>13200</v>
      </c>
      <c r="N10" s="11">
        <v>15000</v>
      </c>
      <c r="O10" s="11">
        <v>40000</v>
      </c>
      <c r="P10" s="26">
        <v>0</v>
      </c>
      <c r="Q10" s="26">
        <v>0</v>
      </c>
      <c r="R10" s="26">
        <v>80000</v>
      </c>
      <c r="S10" s="32">
        <v>719071.85</v>
      </c>
      <c r="T10" s="23">
        <f t="shared" si="0"/>
        <v>6650984.4399999995</v>
      </c>
    </row>
    <row r="11" spans="1:20" ht="15.75" hidden="1">
      <c r="A11" s="8">
        <v>8</v>
      </c>
      <c r="B11" s="9" t="s">
        <v>9</v>
      </c>
      <c r="C11" s="43">
        <v>3575088.68</v>
      </c>
      <c r="D11" s="11">
        <v>20000</v>
      </c>
      <c r="E11" s="11">
        <v>0</v>
      </c>
      <c r="F11" s="11">
        <v>0</v>
      </c>
      <c r="G11" s="11">
        <v>0</v>
      </c>
      <c r="H11" s="11">
        <v>0</v>
      </c>
      <c r="I11" s="43">
        <v>2111554.09</v>
      </c>
      <c r="J11" s="11">
        <v>12000</v>
      </c>
      <c r="K11" s="11">
        <v>36000</v>
      </c>
      <c r="L11" s="11">
        <v>15000</v>
      </c>
      <c r="M11" s="11">
        <v>24000</v>
      </c>
      <c r="N11" s="11">
        <v>15000</v>
      </c>
      <c r="O11" s="11">
        <v>40150</v>
      </c>
      <c r="P11" s="26">
        <v>0</v>
      </c>
      <c r="Q11" s="26">
        <v>0</v>
      </c>
      <c r="R11" s="26">
        <v>60000</v>
      </c>
      <c r="S11" s="32">
        <v>1255797.8400000001</v>
      </c>
      <c r="T11" s="23">
        <f t="shared" si="0"/>
        <v>7164590.6099999994</v>
      </c>
    </row>
    <row r="12" spans="1:20" ht="15.75" hidden="1">
      <c r="A12" s="8">
        <v>10</v>
      </c>
      <c r="B12" s="9" t="s">
        <v>10</v>
      </c>
      <c r="C12" s="43">
        <f>5905036.74+0.02</f>
        <v>5905036.7599999998</v>
      </c>
      <c r="D12" s="11">
        <v>20000</v>
      </c>
      <c r="E12" s="11">
        <v>0</v>
      </c>
      <c r="F12" s="11">
        <v>0</v>
      </c>
      <c r="G12" s="11">
        <v>0</v>
      </c>
      <c r="H12" s="11">
        <v>0</v>
      </c>
      <c r="I12" s="43">
        <v>2385924.6</v>
      </c>
      <c r="J12" s="11">
        <v>24000</v>
      </c>
      <c r="K12" s="11">
        <v>72000</v>
      </c>
      <c r="L12" s="11">
        <v>20000</v>
      </c>
      <c r="M12" s="11">
        <v>24000</v>
      </c>
      <c r="N12" s="11">
        <v>15000</v>
      </c>
      <c r="O12" s="11">
        <v>40000</v>
      </c>
      <c r="P12" s="26">
        <v>0</v>
      </c>
      <c r="Q12" s="26">
        <v>0</v>
      </c>
      <c r="R12" s="26">
        <v>105000</v>
      </c>
      <c r="S12" s="32">
        <v>1899297.23</v>
      </c>
      <c r="T12" s="23">
        <f t="shared" si="0"/>
        <v>10510258.59</v>
      </c>
    </row>
    <row r="13" spans="1:20" ht="15.75" hidden="1">
      <c r="A13" s="8">
        <v>11</v>
      </c>
      <c r="B13" s="9" t="s">
        <v>11</v>
      </c>
      <c r="C13" s="43">
        <v>3233954.26</v>
      </c>
      <c r="D13" s="11">
        <v>20000</v>
      </c>
      <c r="E13" s="11">
        <v>0</v>
      </c>
      <c r="F13" s="11">
        <v>0</v>
      </c>
      <c r="G13" s="11">
        <v>0</v>
      </c>
      <c r="H13" s="11">
        <v>0</v>
      </c>
      <c r="I13" s="43">
        <v>1693892.51</v>
      </c>
      <c r="J13" s="11">
        <v>10000</v>
      </c>
      <c r="K13" s="11">
        <v>36000</v>
      </c>
      <c r="L13" s="11">
        <v>15000</v>
      </c>
      <c r="M13" s="11">
        <v>12000</v>
      </c>
      <c r="N13" s="11">
        <v>10000</v>
      </c>
      <c r="O13" s="11">
        <v>18850</v>
      </c>
      <c r="P13" s="26">
        <v>0</v>
      </c>
      <c r="Q13" s="26">
        <v>0</v>
      </c>
      <c r="R13" s="26">
        <v>60000</v>
      </c>
      <c r="S13" s="32">
        <v>1145984.71</v>
      </c>
      <c r="T13" s="23">
        <f t="shared" si="0"/>
        <v>6255681.4799999995</v>
      </c>
    </row>
    <row r="14" spans="1:20" ht="15.75">
      <c r="A14" s="8">
        <v>13</v>
      </c>
      <c r="B14" s="9" t="s">
        <v>12</v>
      </c>
      <c r="C14" s="43">
        <v>2807536.24</v>
      </c>
      <c r="D14" s="11">
        <v>20000</v>
      </c>
      <c r="E14" s="11">
        <v>0</v>
      </c>
      <c r="F14" s="11">
        <v>0</v>
      </c>
      <c r="G14" s="11">
        <v>0</v>
      </c>
      <c r="H14" s="11">
        <v>0</v>
      </c>
      <c r="I14" s="43">
        <v>2920755.13</v>
      </c>
      <c r="J14" s="11">
        <v>5300</v>
      </c>
      <c r="K14" s="11">
        <v>72000</v>
      </c>
      <c r="L14" s="11">
        <v>15000</v>
      </c>
      <c r="M14" s="11"/>
      <c r="N14" s="11">
        <v>5000</v>
      </c>
      <c r="O14" s="11">
        <v>30362</v>
      </c>
      <c r="P14" s="26">
        <v>0</v>
      </c>
      <c r="Q14" s="26">
        <v>0</v>
      </c>
      <c r="R14" s="26">
        <v>80000</v>
      </c>
      <c r="S14" s="32">
        <v>507506.45</v>
      </c>
      <c r="T14" s="23">
        <f t="shared" si="0"/>
        <v>6463459.8200000003</v>
      </c>
    </row>
    <row r="15" spans="1:20" ht="15.75" hidden="1">
      <c r="A15" s="10">
        <v>14</v>
      </c>
      <c r="B15" s="7" t="s">
        <v>18</v>
      </c>
      <c r="C15" s="43">
        <v>426418.02</v>
      </c>
      <c r="D15" s="11">
        <v>20000</v>
      </c>
      <c r="E15" s="11">
        <v>0</v>
      </c>
      <c r="F15" s="11">
        <v>0</v>
      </c>
      <c r="G15" s="11">
        <v>0</v>
      </c>
      <c r="H15" s="11">
        <v>0</v>
      </c>
      <c r="I15" s="43">
        <v>490399.07</v>
      </c>
      <c r="J15" s="11">
        <v>0</v>
      </c>
      <c r="K15" s="11">
        <v>0</v>
      </c>
      <c r="L15" s="11">
        <v>0</v>
      </c>
      <c r="M15" s="11">
        <v>0</v>
      </c>
      <c r="N15" s="11">
        <v>1000</v>
      </c>
      <c r="O15" s="11">
        <v>3060</v>
      </c>
      <c r="P15" s="26">
        <v>0</v>
      </c>
      <c r="Q15" s="26">
        <v>0</v>
      </c>
      <c r="R15" s="26">
        <v>60000</v>
      </c>
      <c r="S15" s="32">
        <v>229064.02</v>
      </c>
      <c r="T15" s="23">
        <f t="shared" si="0"/>
        <v>1229941.1100000001</v>
      </c>
    </row>
    <row r="16" spans="1:20" ht="15.75" hidden="1">
      <c r="A16" s="10">
        <v>16</v>
      </c>
      <c r="B16" s="7" t="s">
        <v>19</v>
      </c>
      <c r="C16" s="43">
        <v>426418.02</v>
      </c>
      <c r="D16" s="11">
        <v>20000</v>
      </c>
      <c r="E16" s="11">
        <v>0</v>
      </c>
      <c r="F16" s="11">
        <v>0</v>
      </c>
      <c r="G16" s="11">
        <v>0</v>
      </c>
      <c r="H16" s="11">
        <v>0</v>
      </c>
      <c r="I16" s="32">
        <v>235869.32</v>
      </c>
      <c r="J16" s="11">
        <v>0</v>
      </c>
      <c r="K16" s="11">
        <v>0</v>
      </c>
      <c r="L16" s="11">
        <v>0</v>
      </c>
      <c r="M16" s="11">
        <v>0</v>
      </c>
      <c r="N16" s="11">
        <v>1000</v>
      </c>
      <c r="O16" s="11">
        <v>5200</v>
      </c>
      <c r="P16" s="26">
        <v>0</v>
      </c>
      <c r="Q16" s="26">
        <v>0</v>
      </c>
      <c r="R16" s="26">
        <v>60000</v>
      </c>
      <c r="S16" s="32">
        <v>189892.5</v>
      </c>
      <c r="T16" s="23">
        <f t="shared" si="0"/>
        <v>938379.84000000008</v>
      </c>
    </row>
    <row r="17" spans="1:20" ht="15.75" hidden="1">
      <c r="A17" s="10">
        <v>17</v>
      </c>
      <c r="B17" s="7" t="s">
        <v>20</v>
      </c>
      <c r="C17" s="43">
        <v>596985.23</v>
      </c>
      <c r="D17" s="11">
        <v>20000</v>
      </c>
      <c r="E17" s="11">
        <v>0</v>
      </c>
      <c r="F17" s="11">
        <v>0</v>
      </c>
      <c r="G17" s="11">
        <v>0</v>
      </c>
      <c r="H17" s="11">
        <v>0</v>
      </c>
      <c r="I17" s="32">
        <v>310406.52</v>
      </c>
      <c r="J17" s="11">
        <v>0</v>
      </c>
      <c r="K17" s="11">
        <v>0</v>
      </c>
      <c r="L17" s="11">
        <v>0</v>
      </c>
      <c r="M17" s="11">
        <v>0</v>
      </c>
      <c r="N17" s="11">
        <v>1000</v>
      </c>
      <c r="O17" s="11">
        <v>5200</v>
      </c>
      <c r="P17" s="26">
        <v>0</v>
      </c>
      <c r="Q17" s="26">
        <v>0</v>
      </c>
      <c r="R17" s="26">
        <v>60000</v>
      </c>
      <c r="S17" s="32">
        <v>72752.11</v>
      </c>
      <c r="T17" s="23">
        <f t="shared" si="0"/>
        <v>1066343.8600000001</v>
      </c>
    </row>
    <row r="18" spans="1:20" ht="15.75" hidden="1">
      <c r="A18" s="8">
        <v>5</v>
      </c>
      <c r="B18" s="9" t="s">
        <v>43</v>
      </c>
      <c r="C18" s="43">
        <v>1808012.4</v>
      </c>
      <c r="D18" s="11">
        <v>20000</v>
      </c>
      <c r="E18" s="11">
        <v>0</v>
      </c>
      <c r="F18" s="11">
        <v>0</v>
      </c>
      <c r="G18" s="11">
        <v>0</v>
      </c>
      <c r="H18" s="11">
        <v>0</v>
      </c>
      <c r="I18" s="32">
        <v>1602784.65</v>
      </c>
      <c r="J18" s="11">
        <v>5300</v>
      </c>
      <c r="K18" s="11">
        <v>36000</v>
      </c>
      <c r="L18" s="11">
        <v>10000</v>
      </c>
      <c r="M18" s="11"/>
      <c r="N18" s="11">
        <v>1500</v>
      </c>
      <c r="O18" s="11">
        <v>13753</v>
      </c>
      <c r="P18" s="26">
        <v>2400</v>
      </c>
      <c r="Q18" s="26">
        <v>0</v>
      </c>
      <c r="R18" s="26">
        <v>80000</v>
      </c>
      <c r="S18" s="32">
        <v>262041.96</v>
      </c>
      <c r="T18" s="23">
        <f t="shared" si="0"/>
        <v>3841792.01</v>
      </c>
    </row>
    <row r="19" spans="1:20" ht="15.75" hidden="1">
      <c r="A19" s="10">
        <v>18</v>
      </c>
      <c r="B19" s="7" t="s">
        <v>21</v>
      </c>
      <c r="C19" s="32">
        <v>1722728.8</v>
      </c>
      <c r="D19" s="11">
        <v>20000</v>
      </c>
      <c r="E19" s="11">
        <v>0</v>
      </c>
      <c r="F19" s="11">
        <v>0</v>
      </c>
      <c r="G19" s="11">
        <v>780</v>
      </c>
      <c r="H19" s="11">
        <v>0</v>
      </c>
      <c r="I19" s="32">
        <v>1809022.47</v>
      </c>
      <c r="J19" s="11">
        <v>0</v>
      </c>
      <c r="K19" s="11">
        <v>36000</v>
      </c>
      <c r="L19" s="11">
        <v>5000</v>
      </c>
      <c r="M19" s="11">
        <v>0</v>
      </c>
      <c r="N19" s="11">
        <v>3000</v>
      </c>
      <c r="O19" s="11">
        <v>5200</v>
      </c>
      <c r="P19" s="26">
        <v>0</v>
      </c>
      <c r="Q19" s="26">
        <v>0</v>
      </c>
      <c r="R19" s="26">
        <v>60000</v>
      </c>
      <c r="S19" s="32">
        <v>187650.32</v>
      </c>
      <c r="T19" s="23">
        <f t="shared" si="0"/>
        <v>3849381.59</v>
      </c>
    </row>
    <row r="20" spans="1:20" ht="15.75" hidden="1">
      <c r="A20" s="10"/>
      <c r="B20" s="49" t="s">
        <v>51</v>
      </c>
      <c r="C20" s="32"/>
      <c r="D20" s="11"/>
      <c r="E20" s="11"/>
      <c r="F20" s="11"/>
      <c r="G20" s="11"/>
      <c r="H20" s="11"/>
      <c r="I20" s="32">
        <v>121746.8</v>
      </c>
      <c r="J20" s="11"/>
      <c r="K20" s="11"/>
      <c r="L20" s="11"/>
      <c r="M20" s="11"/>
      <c r="N20" s="11"/>
      <c r="O20" s="11"/>
      <c r="P20" s="26"/>
      <c r="Q20" s="26"/>
      <c r="R20" s="26"/>
      <c r="S20" s="32"/>
      <c r="T20" s="23">
        <f t="shared" si="0"/>
        <v>121746.8</v>
      </c>
    </row>
    <row r="21" spans="1:20" ht="15.75" hidden="1">
      <c r="A21" s="8">
        <v>7</v>
      </c>
      <c r="B21" s="49" t="s">
        <v>44</v>
      </c>
      <c r="C21" s="43">
        <v>2295834.62</v>
      </c>
      <c r="D21" s="11">
        <v>20000</v>
      </c>
      <c r="E21" s="11">
        <v>0</v>
      </c>
      <c r="F21" s="11">
        <v>0</v>
      </c>
      <c r="G21" s="11">
        <v>0</v>
      </c>
      <c r="H21" s="11">
        <v>0</v>
      </c>
      <c r="I21" s="32">
        <v>1678910.16</v>
      </c>
      <c r="J21" s="11">
        <v>5300</v>
      </c>
      <c r="K21" s="11">
        <v>36000</v>
      </c>
      <c r="L21" s="11">
        <v>10000</v>
      </c>
      <c r="M21" s="11"/>
      <c r="N21" s="11">
        <v>3000</v>
      </c>
      <c r="O21" s="11">
        <v>52000</v>
      </c>
      <c r="P21" s="26">
        <v>5000</v>
      </c>
      <c r="Q21" s="26">
        <v>0</v>
      </c>
      <c r="R21" s="26">
        <v>60000</v>
      </c>
      <c r="S21" s="32">
        <v>268300.83</v>
      </c>
      <c r="T21" s="23">
        <f t="shared" si="0"/>
        <v>4434345.6100000003</v>
      </c>
    </row>
    <row r="22" spans="1:20" s="35" customFormat="1" ht="15.75" hidden="1">
      <c r="A22" s="10">
        <v>15</v>
      </c>
      <c r="B22" s="7" t="s">
        <v>45</v>
      </c>
      <c r="C22" s="43">
        <f>1722728.8+426418.02</f>
        <v>2149146.8200000003</v>
      </c>
      <c r="D22" s="11">
        <v>20000</v>
      </c>
      <c r="E22" s="11">
        <v>0</v>
      </c>
      <c r="F22" s="11">
        <v>0</v>
      </c>
      <c r="G22" s="11">
        <v>0</v>
      </c>
      <c r="H22" s="11">
        <v>0</v>
      </c>
      <c r="I22" s="32">
        <v>767081.19</v>
      </c>
      <c r="J22" s="11">
        <v>0</v>
      </c>
      <c r="K22" s="11">
        <v>0</v>
      </c>
      <c r="L22" s="11">
        <v>0</v>
      </c>
      <c r="M22" s="11">
        <v>0</v>
      </c>
      <c r="N22" s="11">
        <v>4000</v>
      </c>
      <c r="O22" s="11">
        <v>19540</v>
      </c>
      <c r="P22" s="34">
        <v>0</v>
      </c>
      <c r="Q22" s="34">
        <v>0</v>
      </c>
      <c r="R22" s="34">
        <v>80000</v>
      </c>
      <c r="S22" s="32">
        <f>146214.21+95008.66</f>
        <v>241222.87</v>
      </c>
      <c r="T22" s="23">
        <f t="shared" si="0"/>
        <v>3280990.8800000004</v>
      </c>
    </row>
    <row r="23" spans="1:20" ht="15.75" hidden="1">
      <c r="A23" s="10">
        <v>20</v>
      </c>
      <c r="B23" s="7" t="s">
        <v>22</v>
      </c>
      <c r="C23" s="43">
        <v>1552161.59</v>
      </c>
      <c r="D23" s="11">
        <v>20000</v>
      </c>
      <c r="E23" s="11">
        <v>0</v>
      </c>
      <c r="F23" s="11">
        <v>0</v>
      </c>
      <c r="G23" s="11">
        <v>0</v>
      </c>
      <c r="H23" s="11">
        <v>0</v>
      </c>
      <c r="I23" s="32">
        <v>679909.84</v>
      </c>
      <c r="J23" s="11">
        <v>5300</v>
      </c>
      <c r="K23" s="11">
        <v>36000</v>
      </c>
      <c r="L23" s="11">
        <v>10000</v>
      </c>
      <c r="M23" s="11">
        <v>12000</v>
      </c>
      <c r="N23" s="11">
        <v>2000</v>
      </c>
      <c r="O23" s="11">
        <v>11774</v>
      </c>
      <c r="P23" s="26">
        <v>0</v>
      </c>
      <c r="Q23" s="26">
        <v>10800</v>
      </c>
      <c r="R23" s="26">
        <v>60000</v>
      </c>
      <c r="S23" s="32">
        <v>155572.47</v>
      </c>
      <c r="T23" s="23">
        <f t="shared" si="0"/>
        <v>2555517.9000000004</v>
      </c>
    </row>
    <row r="24" spans="1:20" ht="15.75" hidden="1">
      <c r="A24" s="10">
        <v>21</v>
      </c>
      <c r="B24" s="7" t="s">
        <v>23</v>
      </c>
      <c r="C24" s="43">
        <v>2234430.42</v>
      </c>
      <c r="D24" s="11">
        <v>20000</v>
      </c>
      <c r="E24" s="11">
        <v>0</v>
      </c>
      <c r="F24" s="11">
        <v>0</v>
      </c>
      <c r="G24" s="11">
        <v>0</v>
      </c>
      <c r="H24" s="11">
        <v>0</v>
      </c>
      <c r="I24" s="32">
        <v>687313.83</v>
      </c>
      <c r="J24" s="11">
        <v>0</v>
      </c>
      <c r="K24" s="11">
        <v>0</v>
      </c>
      <c r="L24" s="11">
        <v>0</v>
      </c>
      <c r="M24" s="11">
        <v>0</v>
      </c>
      <c r="N24" s="11">
        <v>2000</v>
      </c>
      <c r="O24" s="11">
        <v>19051</v>
      </c>
      <c r="P24" s="26">
        <v>0</v>
      </c>
      <c r="Q24" s="26">
        <v>10800</v>
      </c>
      <c r="R24" s="26">
        <v>80000</v>
      </c>
      <c r="S24" s="32">
        <v>298345.96000000002</v>
      </c>
      <c r="T24" s="23">
        <f t="shared" si="0"/>
        <v>3351941.21</v>
      </c>
    </row>
    <row r="25" spans="1:20" ht="15.75" hidden="1">
      <c r="A25" s="10">
        <v>22</v>
      </c>
      <c r="B25" s="7" t="s">
        <v>24</v>
      </c>
      <c r="C25" s="43">
        <v>1528282.18</v>
      </c>
      <c r="D25" s="11">
        <v>20000</v>
      </c>
      <c r="E25" s="11">
        <v>0</v>
      </c>
      <c r="F25" s="11">
        <v>0</v>
      </c>
      <c r="G25" s="11">
        <v>0</v>
      </c>
      <c r="H25" s="11">
        <v>0</v>
      </c>
      <c r="I25" s="32">
        <v>647336</v>
      </c>
      <c r="J25" s="11">
        <v>5300</v>
      </c>
      <c r="K25" s="11">
        <v>36000</v>
      </c>
      <c r="L25" s="11">
        <v>5600</v>
      </c>
      <c r="M25" s="11">
        <v>12000</v>
      </c>
      <c r="N25" s="11">
        <v>5000</v>
      </c>
      <c r="O25" s="11">
        <v>15500</v>
      </c>
      <c r="P25" s="26">
        <v>0</v>
      </c>
      <c r="Q25" s="26">
        <v>0</v>
      </c>
      <c r="R25" s="26">
        <v>60000</v>
      </c>
      <c r="S25" s="32">
        <v>202241.94</v>
      </c>
      <c r="T25" s="23">
        <f t="shared" si="0"/>
        <v>2537260.1199999996</v>
      </c>
    </row>
    <row r="26" spans="1:20" ht="15.75" hidden="1">
      <c r="A26" s="10">
        <v>23</v>
      </c>
      <c r="B26" s="7" t="s">
        <v>25</v>
      </c>
      <c r="C26" s="43">
        <v>1920586.76</v>
      </c>
      <c r="D26" s="11">
        <v>20000</v>
      </c>
      <c r="E26" s="11">
        <v>0</v>
      </c>
      <c r="F26" s="11">
        <v>0</v>
      </c>
      <c r="G26" s="11">
        <v>0</v>
      </c>
      <c r="H26" s="11">
        <v>0</v>
      </c>
      <c r="I26" s="32">
        <v>1057630.73</v>
      </c>
      <c r="J26" s="11">
        <v>10000</v>
      </c>
      <c r="K26" s="11">
        <v>36000</v>
      </c>
      <c r="L26" s="11">
        <v>10000</v>
      </c>
      <c r="M26" s="11">
        <v>12000</v>
      </c>
      <c r="N26" s="11">
        <v>5000</v>
      </c>
      <c r="O26" s="11">
        <v>45000</v>
      </c>
      <c r="P26" s="26">
        <v>0</v>
      </c>
      <c r="Q26" s="26">
        <v>0</v>
      </c>
      <c r="R26" s="26">
        <v>60000</v>
      </c>
      <c r="S26" s="32">
        <v>442067.16</v>
      </c>
      <c r="T26" s="23">
        <f t="shared" si="0"/>
        <v>3618284.6500000004</v>
      </c>
    </row>
    <row r="27" spans="1:20" ht="15.75" hidden="1">
      <c r="A27" s="10">
        <v>24</v>
      </c>
      <c r="B27" s="7" t="s">
        <v>26</v>
      </c>
      <c r="C27" s="43">
        <v>426418.02</v>
      </c>
      <c r="D27" s="11">
        <v>20000</v>
      </c>
      <c r="E27" s="11">
        <v>0</v>
      </c>
      <c r="F27" s="11">
        <v>0</v>
      </c>
      <c r="G27" s="11">
        <v>0</v>
      </c>
      <c r="H27" s="11">
        <v>0</v>
      </c>
      <c r="I27" s="32">
        <v>627783.94999999995</v>
      </c>
      <c r="J27" s="11">
        <v>0</v>
      </c>
      <c r="K27" s="11">
        <v>0</v>
      </c>
      <c r="L27" s="11">
        <v>0</v>
      </c>
      <c r="M27" s="11">
        <v>0</v>
      </c>
      <c r="N27" s="11">
        <v>1000</v>
      </c>
      <c r="O27" s="11">
        <v>3358</v>
      </c>
      <c r="P27" s="26">
        <v>0</v>
      </c>
      <c r="Q27" s="26">
        <v>0</v>
      </c>
      <c r="R27" s="26">
        <v>60000</v>
      </c>
      <c r="S27" s="32">
        <v>77781.64</v>
      </c>
      <c r="T27" s="23">
        <f t="shared" si="0"/>
        <v>1216341.6099999999</v>
      </c>
    </row>
    <row r="28" spans="1:20" ht="15.75" hidden="1">
      <c r="A28" s="10">
        <v>25</v>
      </c>
      <c r="B28" s="7" t="s">
        <v>27</v>
      </c>
      <c r="C28" s="43">
        <v>1808012.4</v>
      </c>
      <c r="D28" s="11">
        <v>20000</v>
      </c>
      <c r="E28" s="11">
        <v>0</v>
      </c>
      <c r="F28" s="11">
        <v>0</v>
      </c>
      <c r="G28" s="11">
        <v>679.91</v>
      </c>
      <c r="H28" s="11">
        <v>0</v>
      </c>
      <c r="I28" s="32">
        <v>1257524.57</v>
      </c>
      <c r="J28" s="11">
        <v>5300</v>
      </c>
      <c r="K28" s="11">
        <v>36000</v>
      </c>
      <c r="L28" s="11">
        <v>10000</v>
      </c>
      <c r="M28" s="11">
        <v>12000</v>
      </c>
      <c r="N28" s="11">
        <v>2000</v>
      </c>
      <c r="O28" s="11">
        <v>9600</v>
      </c>
      <c r="P28" s="26">
        <v>0</v>
      </c>
      <c r="Q28" s="26">
        <v>0</v>
      </c>
      <c r="R28" s="26">
        <v>60000</v>
      </c>
      <c r="S28" s="32">
        <v>287039.45</v>
      </c>
      <c r="T28" s="23">
        <f t="shared" si="0"/>
        <v>3508156.33</v>
      </c>
    </row>
    <row r="29" spans="1:20" ht="15.75" hidden="1">
      <c r="A29" s="64" t="s">
        <v>13</v>
      </c>
      <c r="B29" s="64"/>
      <c r="C29" s="33">
        <f>SUM(C7:C28)</f>
        <v>50904077.549999997</v>
      </c>
      <c r="D29" s="33">
        <f>SUM(D7:D28)</f>
        <v>420000</v>
      </c>
      <c r="E29" s="33">
        <f t="shared" ref="E29:S29" si="1">SUM(E7:E28)</f>
        <v>0</v>
      </c>
      <c r="F29" s="33">
        <f t="shared" si="1"/>
        <v>0</v>
      </c>
      <c r="G29" s="33">
        <f t="shared" si="1"/>
        <v>2239.91</v>
      </c>
      <c r="H29" s="33">
        <f t="shared" si="1"/>
        <v>0</v>
      </c>
      <c r="I29" s="33">
        <f t="shared" si="1"/>
        <v>29805979.539999995</v>
      </c>
      <c r="J29" s="33">
        <f t="shared" si="1"/>
        <v>134400</v>
      </c>
      <c r="K29" s="33">
        <f t="shared" si="1"/>
        <v>720000</v>
      </c>
      <c r="L29" s="33">
        <f t="shared" si="1"/>
        <v>185600</v>
      </c>
      <c r="M29" s="33">
        <f t="shared" si="1"/>
        <v>170400</v>
      </c>
      <c r="N29" s="38">
        <f t="shared" si="1"/>
        <v>119500</v>
      </c>
      <c r="O29" s="33">
        <f t="shared" si="1"/>
        <v>464303</v>
      </c>
      <c r="P29" s="33">
        <f t="shared" si="1"/>
        <v>7400</v>
      </c>
      <c r="Q29" s="33">
        <f t="shared" si="1"/>
        <v>21600</v>
      </c>
      <c r="R29" s="33">
        <f t="shared" si="1"/>
        <v>1470000</v>
      </c>
      <c r="S29" s="33">
        <f t="shared" si="1"/>
        <v>11726800</v>
      </c>
      <c r="T29" s="33">
        <f>SUM(T7:T28)</f>
        <v>96152300</v>
      </c>
    </row>
    <row r="30" spans="1:20" hidden="1">
      <c r="C30" s="42">
        <f>50904077.55-C29</f>
        <v>0</v>
      </c>
      <c r="I30" s="46">
        <f>29805979.54-I29</f>
        <v>0</v>
      </c>
      <c r="S30" s="46">
        <f>11726800-S29</f>
        <v>0</v>
      </c>
      <c r="T30" s="42">
        <f>96152300-T29</f>
        <v>0</v>
      </c>
    </row>
    <row r="31" spans="1:20" s="2" customFormat="1" ht="12.75" hidden="1">
      <c r="I31" s="47"/>
      <c r="L31" s="13"/>
      <c r="N31" s="39"/>
      <c r="S31" s="47"/>
      <c r="T31" s="13">
        <f>T29-F32</f>
        <v>0</v>
      </c>
    </row>
    <row r="32" spans="1:20" s="2" customFormat="1" ht="15.75" hidden="1">
      <c r="B32" s="57" t="s">
        <v>31</v>
      </c>
      <c r="C32" s="57"/>
      <c r="D32" s="57"/>
      <c r="E32" s="30"/>
      <c r="F32" s="68">
        <v>96152300</v>
      </c>
      <c r="G32" s="69"/>
      <c r="H32" s="69"/>
      <c r="I32" s="48"/>
      <c r="J32" s="12"/>
      <c r="L32" s="13"/>
      <c r="N32" s="39"/>
      <c r="S32" s="47"/>
    </row>
    <row r="33" spans="2:20" s="2" customFormat="1" ht="12.75" hidden="1">
      <c r="B33" s="58" t="s">
        <v>32</v>
      </c>
      <c r="C33" s="58"/>
      <c r="D33" s="58"/>
      <c r="E33" s="31"/>
      <c r="F33" s="27"/>
      <c r="G33" s="27"/>
      <c r="H33" s="20"/>
      <c r="I33" s="47"/>
      <c r="J33" s="12"/>
      <c r="N33" s="39"/>
      <c r="S33" s="47"/>
    </row>
    <row r="34" spans="2:20" s="2" customFormat="1" ht="15.75" hidden="1">
      <c r="B34" s="59" t="s">
        <v>33</v>
      </c>
      <c r="C34" s="59"/>
      <c r="D34" s="59"/>
      <c r="E34" s="28"/>
      <c r="F34" s="68">
        <v>50904077.549999997</v>
      </c>
      <c r="G34" s="69"/>
      <c r="H34" s="69"/>
      <c r="I34" s="47"/>
      <c r="J34" s="12"/>
      <c r="N34" s="39"/>
      <c r="S34" s="47" t="s">
        <v>52</v>
      </c>
      <c r="T34" s="13">
        <f>T7+T9+T10+T11+T14</f>
        <v>31873470.350000001</v>
      </c>
    </row>
    <row r="35" spans="2:20" s="2" customFormat="1" ht="15.75" hidden="1">
      <c r="B35" s="59" t="s">
        <v>34</v>
      </c>
      <c r="C35" s="59"/>
      <c r="D35" s="59"/>
      <c r="E35" s="28"/>
      <c r="F35" s="68" t="e">
        <f>#REF!</f>
        <v>#REF!</v>
      </c>
      <c r="G35" s="69"/>
      <c r="H35" s="69"/>
      <c r="I35" s="47"/>
      <c r="J35" s="12"/>
      <c r="N35" s="39"/>
      <c r="S35" s="47" t="s">
        <v>53</v>
      </c>
      <c r="T35" s="13">
        <f>SUM(T7:T14)</f>
        <v>60601876.479999989</v>
      </c>
    </row>
    <row r="36" spans="2:20" s="2" customFormat="1" ht="15.75" hidden="1">
      <c r="B36" s="59" t="s">
        <v>42</v>
      </c>
      <c r="C36" s="59"/>
      <c r="D36" s="59"/>
      <c r="E36" s="28"/>
      <c r="F36" s="68">
        <v>11726800</v>
      </c>
      <c r="G36" s="69"/>
      <c r="H36" s="69"/>
      <c r="I36" s="20"/>
      <c r="J36" s="12"/>
      <c r="N36" s="39"/>
      <c r="S36" s="47"/>
    </row>
    <row r="37" spans="2:20" s="2" customFormat="1" ht="15.75" hidden="1">
      <c r="B37" s="59" t="s">
        <v>35</v>
      </c>
      <c r="C37" s="59"/>
      <c r="D37" s="59"/>
      <c r="E37" s="28"/>
      <c r="F37" s="68" t="e">
        <f>F32-F34-F35-F36</f>
        <v>#REF!</v>
      </c>
      <c r="G37" s="69"/>
      <c r="H37" s="69"/>
      <c r="I37" s="20"/>
      <c r="J37" s="12"/>
      <c r="N37" s="39"/>
      <c r="S37" s="47"/>
    </row>
    <row r="38" spans="2:20" s="2" customFormat="1" ht="15.75" hidden="1">
      <c r="B38" s="60" t="s">
        <v>36</v>
      </c>
      <c r="C38" s="61"/>
      <c r="D38" s="62"/>
      <c r="E38" s="29"/>
      <c r="F38" s="68">
        <f>T29-S29-I29-C29</f>
        <v>3715442.9100000113</v>
      </c>
      <c r="G38" s="69"/>
      <c r="H38" s="69"/>
      <c r="I38" s="20"/>
      <c r="J38" s="12"/>
      <c r="N38" s="39"/>
      <c r="S38" s="47"/>
    </row>
    <row r="39" spans="2:20" s="2" customFormat="1" ht="12.75" hidden="1">
      <c r="B39" s="20"/>
      <c r="C39" s="20"/>
      <c r="D39" s="20"/>
      <c r="E39" s="20"/>
      <c r="F39" s="20"/>
      <c r="G39" s="20"/>
      <c r="H39" s="20"/>
      <c r="I39" s="20"/>
      <c r="J39" s="12"/>
      <c r="N39" s="39"/>
      <c r="S39" s="47"/>
    </row>
    <row r="40" spans="2:20" s="2" customFormat="1" ht="12.75" hidden="1">
      <c r="B40" s="20"/>
      <c r="C40" s="20"/>
      <c r="D40" s="20"/>
      <c r="E40" s="20"/>
      <c r="F40" s="20"/>
      <c r="G40" s="20"/>
      <c r="H40" s="20"/>
      <c r="I40" s="20"/>
      <c r="J40" s="20"/>
      <c r="N40" s="39"/>
      <c r="S40" s="47"/>
    </row>
    <row r="41" spans="2:20" s="2" customFormat="1" hidden="1">
      <c r="B41" s="51"/>
      <c r="C41" s="51">
        <v>211</v>
      </c>
      <c r="D41" s="51">
        <v>213</v>
      </c>
      <c r="E41" s="51">
        <v>260</v>
      </c>
      <c r="F41" s="51" t="s">
        <v>55</v>
      </c>
      <c r="G41" s="51"/>
      <c r="H41" s="51"/>
      <c r="I41" s="51"/>
      <c r="J41" s="12"/>
      <c r="N41" s="39"/>
      <c r="S41" s="47"/>
    </row>
    <row r="42" spans="2:20" s="2" customFormat="1" hidden="1">
      <c r="B42" s="51" t="s">
        <v>54</v>
      </c>
      <c r="C42" s="50">
        <f>H42/1.302</f>
        <v>2479995.5913978494</v>
      </c>
      <c r="D42" s="50">
        <f>H42-C42</f>
        <v>748958.6686021504</v>
      </c>
      <c r="E42" s="50">
        <v>5000</v>
      </c>
      <c r="F42" s="50">
        <f>C42+D42+E42</f>
        <v>3233954.26</v>
      </c>
      <c r="G42" s="50">
        <f>C7</f>
        <v>3233954.26</v>
      </c>
      <c r="H42" s="50">
        <f>G42-E42</f>
        <v>3228954.26</v>
      </c>
      <c r="I42" s="50">
        <f>G42-F42</f>
        <v>0</v>
      </c>
      <c r="J42" s="12"/>
      <c r="N42" s="39"/>
      <c r="S42" s="47"/>
    </row>
    <row r="43" spans="2:20" s="2" customFormat="1" hidden="1">
      <c r="B43" s="52" t="s">
        <v>56</v>
      </c>
      <c r="C43" s="50">
        <f t="shared" ref="C43:C46" si="2">H43/1.302</f>
        <v>2021481.5975422426</v>
      </c>
      <c r="D43" s="50">
        <f t="shared" ref="D43:D46" si="3">H43-C43</f>
        <v>610487.44245775742</v>
      </c>
      <c r="E43" s="50">
        <v>5000</v>
      </c>
      <c r="F43" s="50">
        <f t="shared" ref="F43:F46" si="4">C43+D43+E43</f>
        <v>2636969.04</v>
      </c>
      <c r="G43" s="50">
        <f>C9</f>
        <v>2636969.04</v>
      </c>
      <c r="H43" s="50">
        <f t="shared" ref="H43:H46" si="5">G43-E43</f>
        <v>2631969.04</v>
      </c>
      <c r="I43" s="50">
        <f t="shared" ref="I43:I46" si="6">G43-F43</f>
        <v>0</v>
      </c>
      <c r="J43" s="14"/>
      <c r="N43" s="39"/>
      <c r="S43" s="47"/>
    </row>
    <row r="44" spans="2:20" s="2" customFormat="1" hidden="1">
      <c r="B44" s="15" t="s">
        <v>57</v>
      </c>
      <c r="C44" s="50">
        <f t="shared" si="2"/>
        <v>3326281.4362519197</v>
      </c>
      <c r="D44" s="50">
        <f t="shared" si="3"/>
        <v>1004536.99374808</v>
      </c>
      <c r="E44" s="50">
        <v>5000</v>
      </c>
      <c r="F44" s="50">
        <f t="shared" si="4"/>
        <v>4335818.43</v>
      </c>
      <c r="G44" s="42">
        <f>C10</f>
        <v>4335818.43</v>
      </c>
      <c r="H44" s="50">
        <f t="shared" si="5"/>
        <v>4330818.43</v>
      </c>
      <c r="I44" s="50">
        <f t="shared" si="6"/>
        <v>0</v>
      </c>
      <c r="N44" s="39"/>
      <c r="S44" s="47"/>
    </row>
    <row r="45" spans="2:20" s="2" customFormat="1" hidden="1">
      <c r="B45" s="15" t="s">
        <v>58</v>
      </c>
      <c r="C45" s="50">
        <f t="shared" si="2"/>
        <v>2742003.594470046</v>
      </c>
      <c r="D45" s="50">
        <f t="shared" si="3"/>
        <v>828085.08552995417</v>
      </c>
      <c r="E45" s="50">
        <v>5000</v>
      </c>
      <c r="F45" s="50">
        <f t="shared" si="4"/>
        <v>3575088.68</v>
      </c>
      <c r="G45" s="42">
        <f>C11</f>
        <v>3575088.68</v>
      </c>
      <c r="H45" s="50">
        <f t="shared" si="5"/>
        <v>3570088.68</v>
      </c>
      <c r="I45" s="50">
        <f t="shared" si="6"/>
        <v>0</v>
      </c>
      <c r="N45" s="39"/>
      <c r="S45" s="47"/>
    </row>
    <row r="46" spans="2:20" hidden="1">
      <c r="B46" s="15" t="s">
        <v>59</v>
      </c>
      <c r="C46" s="50">
        <f t="shared" si="2"/>
        <v>2152485.5913978494</v>
      </c>
      <c r="D46" s="50">
        <f t="shared" si="3"/>
        <v>650050.64860215085</v>
      </c>
      <c r="E46" s="50">
        <v>5000</v>
      </c>
      <c r="F46" s="50">
        <f t="shared" si="4"/>
        <v>2807536.24</v>
      </c>
      <c r="G46" s="42">
        <f>C14</f>
        <v>2807536.24</v>
      </c>
      <c r="H46" s="50">
        <f t="shared" si="5"/>
        <v>2802536.24</v>
      </c>
      <c r="I46" s="50">
        <f t="shared" si="6"/>
        <v>0</v>
      </c>
    </row>
    <row r="47" spans="2:20" hidden="1"/>
    <row r="48" spans="2:20" hidden="1"/>
  </sheetData>
  <customSheetViews>
    <customSheetView guid="{FBC72A18-C6B7-4CBB-A894-FF98EA3464FD}" showRuler="0">
      <pane xSplit="2" ySplit="6" topLeftCell="C25" activePane="bottomRight" state="frozen"/>
      <selection pane="bottomRight" activeCell="AL7" sqref="AL7:AL31"/>
      <pageMargins left="0.19685039370078741" right="0.19685039370078741" top="0.19685039370078741" bottom="0.19685039370078741" header="0.11811023622047245" footer="0.11811023622047245"/>
      <pageSetup paperSize="9" scale="78" orientation="landscape" verticalDpi="180" r:id="rId1"/>
      <headerFooter alignWithMargins="0"/>
    </customSheetView>
    <customSheetView guid="{35EE058C-7AC9-444D-9DA2-8EABBB2A9E84}" showRuler="0">
      <pane xSplit="2" ySplit="6" topLeftCell="AE25" activePane="bottomRight" state="frozen"/>
      <selection pane="bottomRight" activeCell="AL7" sqref="AL7:AL31"/>
      <pageMargins left="0.19685039370078741" right="0.19685039370078741" top="0.19685039370078741" bottom="0.19685039370078741" header="0.11811023622047245" footer="0.11811023622047245"/>
      <pageSetup paperSize="9" scale="78" orientation="landscape" verticalDpi="180" r:id="rId2"/>
      <headerFooter alignWithMargins="0"/>
    </customSheetView>
    <customSheetView guid="{1D0A95DB-34AC-49DF-90BC-14CB6C9A3ECB}" showRuler="0">
      <pane xSplit="2" ySplit="6" topLeftCell="AA16" activePane="bottomRight" state="frozen"/>
      <selection pane="bottomRight" activeCell="I32" sqref="I32"/>
      <pageMargins left="0.19685039370078741" right="0.19685039370078741" top="0.19685039370078741" bottom="0.19685039370078741" header="0.11811023622047245" footer="0.11811023622047245"/>
      <pageSetup paperSize="9" scale="78" orientation="landscape" verticalDpi="180" r:id="rId3"/>
      <headerFooter alignWithMargins="0"/>
    </customSheetView>
    <customSheetView guid="{72C801D2-DC4B-4DF0-8F12-BD9CE59A091F}" showRuler="0">
      <pane xSplit="2" ySplit="6" topLeftCell="Y7" activePane="bottomRight" state="frozen"/>
      <selection pane="bottomRight" activeCell="W6" sqref="W6:AK6"/>
      <pageMargins left="0.19685039370078741" right="0.19685039370078741" top="0.19685039370078741" bottom="0.19685039370078741" header="0.11811023622047245" footer="0.11811023622047245"/>
      <pageSetup paperSize="9" scale="78" orientation="landscape" verticalDpi="180" r:id="rId4"/>
      <headerFooter alignWithMargins="0"/>
    </customSheetView>
    <customSheetView guid="{83619448-F353-430B-8574-AFB22021C119}" showRuler="0">
      <pane xSplit="2" ySplit="6" topLeftCell="AE25" activePane="bottomRight" state="frozen"/>
      <selection pane="bottomRight" activeCell="AL7" sqref="AL7:AL31"/>
      <pageMargins left="0.19685039370078741" right="0.19685039370078741" top="0.19685039370078741" bottom="0.19685039370078741" header="0.11811023622047245" footer="0.11811023622047245"/>
      <pageSetup paperSize="9" scale="78" orientation="landscape" verticalDpi="180" r:id="rId5"/>
      <headerFooter alignWithMargins="0"/>
    </customSheetView>
  </customSheetViews>
  <mergeCells count="20">
    <mergeCell ref="B35:D35"/>
    <mergeCell ref="B38:D38"/>
    <mergeCell ref="R4:S4"/>
    <mergeCell ref="A29:B29"/>
    <mergeCell ref="P4:Q4"/>
    <mergeCell ref="N4:O4"/>
    <mergeCell ref="F34:H34"/>
    <mergeCell ref="F38:H38"/>
    <mergeCell ref="B36:D36"/>
    <mergeCell ref="B37:D37"/>
    <mergeCell ref="F32:H32"/>
    <mergeCell ref="B34:D34"/>
    <mergeCell ref="F35:H35"/>
    <mergeCell ref="F36:H36"/>
    <mergeCell ref="F37:H37"/>
    <mergeCell ref="B3:M3"/>
    <mergeCell ref="D4:G4"/>
    <mergeCell ref="B32:D32"/>
    <mergeCell ref="J4:M4"/>
    <mergeCell ref="B33:D33"/>
  </mergeCells>
  <phoneticPr fontId="0" type="noConversion"/>
  <pageMargins left="0.19685039370078741" right="0.19685039370078741" top="0.19685039370078741" bottom="0.19685039370078741" header="0.11811023622047245" footer="0.11811023622047245"/>
  <pageSetup paperSize="9" scale="52" orientation="landscape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для РУО в дек</vt:lpstr>
      <vt:lpstr>'Свод для РУО в дек'!Область_печати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2020-12-22T03:41:55Z</cp:lastPrinted>
  <dcterms:created xsi:type="dcterms:W3CDTF">2015-12-30T05:58:12Z</dcterms:created>
  <dcterms:modified xsi:type="dcterms:W3CDTF">2021-01-18T05:18:46Z</dcterms:modified>
</cp:coreProperties>
</file>